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59A63AC3-491B-48A8-9F36-A4C96A4FF7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-36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2" i="4" l="1"/>
  <c r="J42" i="4"/>
  <c r="E42" i="4"/>
  <c r="D18" i="4"/>
  <c r="H10" i="4"/>
  <c r="H11" i="4" s="1"/>
  <c r="G10" i="4"/>
  <c r="G11" i="4" s="1"/>
  <c r="F10" i="4"/>
  <c r="F11" i="4" s="1"/>
  <c r="G31" i="4" s="1"/>
  <c r="E10" i="4"/>
  <c r="E11" i="4" s="1"/>
  <c r="D10" i="4"/>
  <c r="D11" i="4" s="1"/>
  <c r="C10" i="4"/>
  <c r="C11" i="4" s="1"/>
  <c r="L8" i="4"/>
  <c r="G41" i="4" l="1"/>
  <c r="H41" i="4" s="1"/>
  <c r="G38" i="4"/>
  <c r="H38" i="4" s="1"/>
  <c r="G20" i="4"/>
  <c r="G19" i="4"/>
  <c r="G25" i="4"/>
  <c r="G24" i="4"/>
  <c r="G22" i="4"/>
  <c r="G21" i="4"/>
  <c r="G27" i="4"/>
  <c r="G28" i="4"/>
  <c r="G37" i="4"/>
  <c r="H37" i="4" s="1"/>
  <c r="G36" i="4"/>
  <c r="H36" i="4" s="1"/>
  <c r="G39" i="4"/>
  <c r="H39" i="4" s="1"/>
  <c r="G40" i="4"/>
  <c r="H40" i="4" s="1"/>
  <c r="G33" i="4"/>
  <c r="G35" i="4"/>
  <c r="H35" i="4" s="1"/>
  <c r="H42" i="4" s="1"/>
  <c r="G29" i="4"/>
  <c r="G32" i="4"/>
  <c r="G30" i="4"/>
  <c r="G42" i="4" l="1"/>
</calcChain>
</file>

<file path=xl/sharedStrings.xml><?xml version="1.0" encoding="utf-8"?>
<sst xmlns="http://schemas.openxmlformats.org/spreadsheetml/2006/main" count="90" uniqueCount="72">
  <si>
    <t>ACT/365</t>
  </si>
  <si>
    <t>септември</t>
  </si>
  <si>
    <t>октомври</t>
  </si>
  <si>
    <t>ноември</t>
  </si>
  <si>
    <t>декември</t>
  </si>
  <si>
    <t>януари</t>
  </si>
  <si>
    <t>февруари</t>
  </si>
  <si>
    <t>март</t>
  </si>
  <si>
    <t>май</t>
  </si>
  <si>
    <t>юли</t>
  </si>
  <si>
    <t>август</t>
  </si>
  <si>
    <t>Общо</t>
  </si>
  <si>
    <t>Дневна лихва %</t>
  </si>
  <si>
    <t>Година</t>
  </si>
  <si>
    <t>Месец</t>
  </si>
  <si>
    <t>05.12.2024 г.</t>
  </si>
  <si>
    <t>06.01.2025 г.</t>
  </si>
  <si>
    <t>05.02.2025 г.</t>
  </si>
  <si>
    <t>05.03.2025 г.</t>
  </si>
  <si>
    <t>07.04.2025 г.</t>
  </si>
  <si>
    <t>05.05.2025 г.</t>
  </si>
  <si>
    <t>05.08.2025 г.</t>
  </si>
  <si>
    <t>05.09.2025 г.</t>
  </si>
  <si>
    <t>06.10.2025 г.</t>
  </si>
  <si>
    <t>05.11.2025 г.</t>
  </si>
  <si>
    <t>30.12.2025 г.</t>
  </si>
  <si>
    <t>Годишна лихва  %</t>
  </si>
  <si>
    <t>Дневна лихва в лева</t>
  </si>
  <si>
    <t xml:space="preserve">Главница </t>
  </si>
  <si>
    <t>Конвенция*</t>
  </si>
  <si>
    <t>*Act/365 – изчислява дневната лихва, използвайки 365-дневна година и след това умножава това по действителния брой дни във всеки период</t>
  </si>
  <si>
    <t>Сума на дължимата лихва в лева</t>
  </si>
  <si>
    <t>07.07.2025 г.</t>
  </si>
  <si>
    <t>05.06.2025 г.</t>
  </si>
  <si>
    <t>Брой календарни дни в месеца, за които се ползва кредита</t>
  </si>
  <si>
    <t>Погашения на главница в лева</t>
  </si>
  <si>
    <t>Падеж на дължимата лихва 
(дата)</t>
  </si>
  <si>
    <t>Падеж на главницата 
(дата)</t>
  </si>
  <si>
    <t>ЗА "НАПОИТЕЛНИ СИСТЕМИ" ЕАД:</t>
  </si>
  <si>
    <t>ЗА МИНИСТЕРСТВО НА ЗЕМЕДЕЛИЕТО И ХРАНИТЕ:</t>
  </si>
  <si>
    <t>05.12.2025 г.</t>
  </si>
  <si>
    <t>За периода 
от 14.11.2024 г. 
до 18.12.2024 г.</t>
  </si>
  <si>
    <t xml:space="preserve"> </t>
  </si>
  <si>
    <t>За периода 
от 19.12.2024 г. 
до 21.04.2025 г.</t>
  </si>
  <si>
    <t>За периода 
от 22.04.2025 г. 
до 26.06.2025 г.</t>
  </si>
  <si>
    <t>За периода 
от 27.06.2025 г. 
до 29.12.2025 г.</t>
  </si>
  <si>
    <t>За периода 
от 30.12.2025 г. 
до 29.06.2026 г.</t>
  </si>
  <si>
    <t>април</t>
  </si>
  <si>
    <t>юни</t>
  </si>
  <si>
    <t>05.01.2026 г.</t>
  </si>
  <si>
    <t>30.06.2026 г.</t>
  </si>
  <si>
    <t>05.02.2026 г.</t>
  </si>
  <si>
    <t>05.03.2026 г.</t>
  </si>
  <si>
    <t>06.04.2026 г.</t>
  </si>
  <si>
    <t>05.05.2026 г.</t>
  </si>
  <si>
    <t>05.06.2026 г.</t>
  </si>
  <si>
    <t>Лева</t>
  </si>
  <si>
    <t>Евро</t>
  </si>
  <si>
    <t>Предоставен кредит в лева</t>
  </si>
  <si>
    <t>Сума на дължимата лихва в евро</t>
  </si>
  <si>
    <t>Погашения на главница в евро</t>
  </si>
  <si>
    <t>ПОГАСИТЕЛЕН ПЛАН КЪМ ДОГОВОР ЗА ПРЕДОСТАВЯНЕ НА ЗАЕМ НА ЕДНОЛИЧНО АКЦИОНЕРНО ДРУЖЕСТВО СЪС СТО ПРОЦЕНТА ДЪРЖАВНО УЧАСТИЕ 
В КАПИТАЛА – „НАПОИТЕЛНИ СИСТЕМИ“ ЕАД, ГР. СОФИЯ</t>
  </si>
  <si>
    <t>декември 
01.12.2024 – 18.12.2024</t>
  </si>
  <si>
    <t>декември 
19.12.2024 – 31.12.2024</t>
  </si>
  <si>
    <t>април 
01.04.2025 – 21.04.2025</t>
  </si>
  <si>
    <t>април 
22.04.2025 – 30.04.2025</t>
  </si>
  <si>
    <t>юни 
01.06.2025 – 26.06.2025</t>
  </si>
  <si>
    <t>юни 
27.06.2025 – 30.06.2025</t>
  </si>
  <si>
    <t>декември 
01.12.2025 – 29.12.2025</t>
  </si>
  <si>
    <t>декември 
30.12.2025 – 31.12.2025</t>
  </si>
  <si>
    <t>01.07.2025 г.</t>
  </si>
  <si>
    <t>ПРИЛОЖЕНИЕ към Допълнителното споразумение за изменение на Договора за предоставяне на заем на "Напоителни системи" ЕАД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</si>
</sst>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000000000000000"/>
    <numFmt numFmtId="166" formatCode="#,##0.00000"/>
    <numFmt numFmtId="167" formatCode="#,##0.00_ ;[Red]\-#,##0.00\ 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1" fillId="0" borderId="0" xfId="0" applyFont="1" applyFill="1"/>
    <xf numFmtId="0" fontId="1" fillId="0" borderId="0" xfId="0" applyFont="1" applyFill="1" applyBorder="1"/>
    <xf numFmtId="4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Fill="1"/>
    <xf numFmtId="4" fontId="5" fillId="0" borderId="0" xfId="0" applyNumberFormat="1" applyFont="1" applyFill="1"/>
    <xf numFmtId="4" fontId="1" fillId="0" borderId="0" xfId="0" applyNumberFormat="1" applyFont="1" applyAlignment="1">
      <alignment wrapText="1"/>
    </xf>
    <xf numFmtId="0" fontId="4" fillId="0" borderId="1" xfId="0" applyFont="1" applyFill="1" applyBorder="1" applyAlignment="1">
      <alignment wrapText="1"/>
    </xf>
    <xf numFmtId="4" fontId="7" fillId="0" borderId="0" xfId="0" applyNumberFormat="1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vertical="center" indent="1"/>
    </xf>
    <xf numFmtId="167" fontId="1" fillId="0" borderId="1" xfId="0" applyNumberFormat="1" applyFont="1" applyFill="1" applyBorder="1" applyAlignment="1">
      <alignment horizontal="right" vertical="center" indent="1"/>
    </xf>
    <xf numFmtId="167" fontId="4" fillId="0" borderId="1" xfId="0" applyNumberFormat="1" applyFont="1" applyFill="1" applyBorder="1" applyAlignment="1">
      <alignment horizontal="right" vertical="center" inden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4" fontId="7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 indent="1"/>
    </xf>
    <xf numFmtId="0" fontId="1" fillId="0" borderId="1" xfId="0" applyFont="1" applyFill="1" applyBorder="1" applyAlignment="1">
      <alignment horizontal="right" vertical="center" indent="1"/>
    </xf>
    <xf numFmtId="165" fontId="6" fillId="0" borderId="1" xfId="0" applyNumberFormat="1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 wrapText="1" indent="1"/>
    </xf>
    <xf numFmtId="4" fontId="1" fillId="0" borderId="1" xfId="0" applyNumberFormat="1" applyFont="1" applyFill="1" applyBorder="1" applyAlignment="1">
      <alignment horizontal="right" vertical="center" wrapText="1" indent="1"/>
    </xf>
    <xf numFmtId="0" fontId="1" fillId="0" borderId="1" xfId="0" applyFont="1" applyFill="1" applyBorder="1" applyAlignment="1">
      <alignment horizontal="right" vertical="center" wrapText="1" indent="1"/>
    </xf>
    <xf numFmtId="0" fontId="1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right" vertical="center" indent="1"/>
    </xf>
    <xf numFmtId="4" fontId="1" fillId="0" borderId="1" xfId="0" applyNumberFormat="1" applyFont="1" applyFill="1" applyBorder="1" applyAlignment="1">
      <alignment horizontal="right" vertical="center" wrapText="1" indent="2"/>
    </xf>
    <xf numFmtId="3" fontId="1" fillId="0" borderId="1" xfId="0" applyNumberFormat="1" applyFont="1" applyFill="1" applyBorder="1" applyAlignment="1">
      <alignment horizontal="right" vertical="center" wrapText="1" indent="2"/>
    </xf>
    <xf numFmtId="4" fontId="4" fillId="0" borderId="1" xfId="0" applyNumberFormat="1" applyFont="1" applyFill="1" applyBorder="1" applyAlignment="1">
      <alignment horizontal="right" vertical="center" wrapText="1" indent="2"/>
    </xf>
    <xf numFmtId="166" fontId="1" fillId="0" borderId="1" xfId="0" applyNumberFormat="1" applyFont="1" applyFill="1" applyBorder="1" applyAlignment="1">
      <alignment horizontal="right" vertical="center" wrapText="1" indent="2"/>
    </xf>
    <xf numFmtId="164" fontId="4" fillId="0" borderId="1" xfId="0" applyNumberFormat="1" applyFont="1" applyFill="1" applyBorder="1" applyAlignment="1">
      <alignment horizontal="right" vertical="center" inden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7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49"/>
  <sheetViews>
    <sheetView tabSelected="1" zoomScaleNormal="100" workbookViewId="0">
      <selection activeCell="F1" sqref="F1"/>
    </sheetView>
  </sheetViews>
  <sheetFormatPr defaultRowHeight="15.75" x14ac:dyDescent="0.25"/>
  <cols>
    <col min="1" max="1" width="1.7109375" style="1" customWidth="1"/>
    <col min="2" max="2" width="22.28515625" style="1" customWidth="1"/>
    <col min="3" max="3" width="21.140625" style="1" customWidth="1"/>
    <col min="4" max="8" width="21.140625" style="31" customWidth="1"/>
    <col min="9" max="9" width="16" style="1" customWidth="1"/>
    <col min="10" max="10" width="15.7109375" style="1" customWidth="1"/>
    <col min="11" max="11" width="17" style="1" customWidth="1"/>
    <col min="12" max="12" width="17.7109375" style="1" customWidth="1"/>
    <col min="13" max="13" width="16.5703125" style="3" customWidth="1"/>
    <col min="14" max="16384" width="9.140625" style="1"/>
  </cols>
  <sheetData>
    <row r="1" spans="1:13" ht="28.5" customHeight="1" x14ac:dyDescent="0.25">
      <c r="G1" s="57" t="s">
        <v>71</v>
      </c>
      <c r="H1" s="57"/>
      <c r="I1" s="57"/>
      <c r="J1" s="57"/>
      <c r="K1" s="58"/>
    </row>
    <row r="2" spans="1:13" ht="9.75" customHeight="1" x14ac:dyDescent="0.25">
      <c r="G2" s="57"/>
      <c r="H2" s="57"/>
      <c r="I2" s="57"/>
      <c r="J2" s="57"/>
      <c r="K2" s="58"/>
    </row>
    <row r="3" spans="1:13" ht="9.75" customHeight="1" x14ac:dyDescent="0.25">
      <c r="G3" s="57"/>
      <c r="H3" s="57"/>
      <c r="I3" s="57"/>
      <c r="J3" s="57"/>
      <c r="K3" s="58"/>
    </row>
    <row r="4" spans="1:13" ht="42" customHeight="1" x14ac:dyDescent="0.25">
      <c r="B4" s="54" t="s">
        <v>61</v>
      </c>
      <c r="C4" s="54"/>
      <c r="D4" s="54"/>
      <c r="E4" s="54"/>
      <c r="F4" s="54"/>
      <c r="G4" s="54"/>
      <c r="H4" s="54"/>
      <c r="I4" s="54"/>
      <c r="J4" s="54"/>
      <c r="K4" s="54"/>
    </row>
    <row r="5" spans="1:13" ht="9.75" customHeight="1" x14ac:dyDescent="0.25"/>
    <row r="6" spans="1:13" s="22" customFormat="1" x14ac:dyDescent="0.25">
      <c r="A6" s="21"/>
      <c r="C6" s="23" t="s">
        <v>56</v>
      </c>
      <c r="D6" s="53" t="s">
        <v>56</v>
      </c>
      <c r="E6" s="53" t="s">
        <v>56</v>
      </c>
      <c r="F6" s="53" t="s">
        <v>56</v>
      </c>
      <c r="G6" s="53" t="s">
        <v>56</v>
      </c>
      <c r="H6" s="53" t="s">
        <v>57</v>
      </c>
      <c r="I6" s="23"/>
      <c r="M6" s="24"/>
    </row>
    <row r="7" spans="1:13" ht="47.25" x14ac:dyDescent="0.25">
      <c r="B7" s="20"/>
      <c r="C7" s="7" t="s">
        <v>41</v>
      </c>
      <c r="D7" s="7" t="s">
        <v>43</v>
      </c>
      <c r="E7" s="7" t="s">
        <v>44</v>
      </c>
      <c r="F7" s="7" t="s">
        <v>45</v>
      </c>
      <c r="G7" s="7" t="s">
        <v>46</v>
      </c>
      <c r="H7" s="7" t="s">
        <v>46</v>
      </c>
      <c r="L7" s="3"/>
      <c r="M7" s="1"/>
    </row>
    <row r="8" spans="1:13" s="22" customFormat="1" ht="18" customHeight="1" x14ac:dyDescent="0.25">
      <c r="B8" s="27" t="s">
        <v>28</v>
      </c>
      <c r="C8" s="18">
        <v>6315596.8700000001</v>
      </c>
      <c r="D8" s="43">
        <v>20000000</v>
      </c>
      <c r="E8" s="43">
        <v>45000000</v>
      </c>
      <c r="F8" s="43">
        <v>25000000</v>
      </c>
      <c r="G8" s="43">
        <v>10000000</v>
      </c>
      <c r="H8" s="44">
        <v>5112918.8099999996</v>
      </c>
      <c r="I8" s="25"/>
      <c r="J8" s="25"/>
      <c r="L8" s="26">
        <f>+G8/1.95583</f>
        <v>5112918.8119621854</v>
      </c>
    </row>
    <row r="9" spans="1:13" ht="18" customHeight="1" x14ac:dyDescent="0.25">
      <c r="B9" s="27" t="s">
        <v>26</v>
      </c>
      <c r="C9" s="45">
        <v>4.6520000000000001</v>
      </c>
      <c r="D9" s="45">
        <v>4.6520000000000001</v>
      </c>
      <c r="E9" s="45">
        <v>4.6520000000000001</v>
      </c>
      <c r="F9" s="45">
        <v>4.6520000000000001</v>
      </c>
      <c r="G9" s="45">
        <v>4.6520000000000001</v>
      </c>
      <c r="H9" s="45">
        <v>4.6520000000000001</v>
      </c>
      <c r="I9" s="4"/>
      <c r="J9" s="4"/>
      <c r="L9" s="14">
        <v>5112918.8099999996</v>
      </c>
      <c r="M9" s="1"/>
    </row>
    <row r="10" spans="1:13" ht="18" customHeight="1" x14ac:dyDescent="0.25">
      <c r="B10" s="27" t="s">
        <v>12</v>
      </c>
      <c r="C10" s="30">
        <f t="shared" ref="C10:H10" si="0">+C9/365</f>
        <v>1.2745205479452055E-2</v>
      </c>
      <c r="D10" s="30">
        <f t="shared" si="0"/>
        <v>1.2745205479452055E-2</v>
      </c>
      <c r="E10" s="30">
        <f t="shared" si="0"/>
        <v>1.2745205479452055E-2</v>
      </c>
      <c r="F10" s="30">
        <f t="shared" si="0"/>
        <v>1.2745205479452055E-2</v>
      </c>
      <c r="G10" s="30">
        <f t="shared" si="0"/>
        <v>1.2745205479452055E-2</v>
      </c>
      <c r="H10" s="30">
        <f t="shared" si="0"/>
        <v>1.2745205479452055E-2</v>
      </c>
      <c r="I10" s="4"/>
      <c r="J10" s="4"/>
      <c r="L10" s="3"/>
      <c r="M10" s="1"/>
    </row>
    <row r="11" spans="1:13" ht="18" customHeight="1" x14ac:dyDescent="0.25">
      <c r="B11" s="27" t="s">
        <v>27</v>
      </c>
      <c r="C11" s="28">
        <f t="shared" ref="C11:H11" si="1">ROUND(C8*C10/100,2)</f>
        <v>804.94</v>
      </c>
      <c r="D11" s="44">
        <f t="shared" si="1"/>
        <v>2549.04</v>
      </c>
      <c r="E11" s="44">
        <f t="shared" si="1"/>
        <v>5735.34</v>
      </c>
      <c r="F11" s="44">
        <f t="shared" si="1"/>
        <v>3186.3</v>
      </c>
      <c r="G11" s="44">
        <f t="shared" si="1"/>
        <v>1274.52</v>
      </c>
      <c r="H11" s="44">
        <f t="shared" si="1"/>
        <v>651.65</v>
      </c>
      <c r="I11" s="5"/>
      <c r="J11" s="5"/>
      <c r="L11" s="3"/>
      <c r="M11" s="1"/>
    </row>
    <row r="12" spans="1:13" ht="18" customHeight="1" x14ac:dyDescent="0.25">
      <c r="B12" s="27" t="s">
        <v>29</v>
      </c>
      <c r="C12" s="29" t="s">
        <v>0</v>
      </c>
      <c r="D12" s="45" t="s">
        <v>0</v>
      </c>
      <c r="E12" s="45" t="s">
        <v>0</v>
      </c>
      <c r="F12" s="45" t="s">
        <v>0</v>
      </c>
      <c r="G12" s="45" t="s">
        <v>0</v>
      </c>
      <c r="H12" s="45" t="s">
        <v>0</v>
      </c>
      <c r="I12" s="4"/>
      <c r="J12" s="4"/>
      <c r="L12" s="3"/>
      <c r="M12" s="1"/>
    </row>
    <row r="13" spans="1:13" ht="23.25" customHeight="1" x14ac:dyDescent="0.25">
      <c r="B13" s="46" t="s">
        <v>30</v>
      </c>
      <c r="C13" s="4"/>
      <c r="D13" s="32"/>
      <c r="E13" s="32"/>
      <c r="F13" s="32"/>
      <c r="G13" s="32"/>
      <c r="H13" s="32"/>
      <c r="I13" s="4"/>
      <c r="J13" s="4"/>
      <c r="K13" s="4"/>
    </row>
    <row r="15" spans="1:13" s="2" customFormat="1" ht="63" x14ac:dyDescent="0.25">
      <c r="B15" s="7" t="s">
        <v>13</v>
      </c>
      <c r="C15" s="7" t="s">
        <v>14</v>
      </c>
      <c r="D15" s="7" t="s">
        <v>34</v>
      </c>
      <c r="E15" s="7" t="s">
        <v>58</v>
      </c>
      <c r="F15" s="7" t="s">
        <v>36</v>
      </c>
      <c r="G15" s="7" t="s">
        <v>31</v>
      </c>
      <c r="H15" s="7" t="s">
        <v>59</v>
      </c>
      <c r="I15" s="7" t="s">
        <v>37</v>
      </c>
      <c r="J15" s="7" t="s">
        <v>35</v>
      </c>
      <c r="K15" s="7" t="s">
        <v>60</v>
      </c>
      <c r="M15" s="12"/>
    </row>
    <row r="16" spans="1:13" s="4" customFormat="1" x14ac:dyDescent="0.25">
      <c r="B16" s="15">
        <v>2024</v>
      </c>
      <c r="C16" s="16" t="s">
        <v>3</v>
      </c>
      <c r="D16" s="16">
        <v>17</v>
      </c>
      <c r="E16" s="48">
        <v>6315596.8700000001</v>
      </c>
      <c r="F16" s="33"/>
      <c r="G16" s="51"/>
      <c r="H16" s="51"/>
      <c r="I16" s="34"/>
      <c r="J16" s="17"/>
      <c r="K16" s="17"/>
      <c r="M16" s="6"/>
    </row>
    <row r="17" spans="2:13" s="4" customFormat="1" ht="47.25" x14ac:dyDescent="0.25">
      <c r="B17" s="15">
        <v>2024</v>
      </c>
      <c r="C17" s="16" t="s">
        <v>62</v>
      </c>
      <c r="D17" s="16">
        <v>18</v>
      </c>
      <c r="E17" s="49"/>
      <c r="F17" s="33"/>
      <c r="G17" s="48"/>
      <c r="H17" s="48"/>
      <c r="I17" s="33"/>
      <c r="J17" s="17"/>
      <c r="K17" s="17"/>
      <c r="M17" s="6"/>
    </row>
    <row r="18" spans="2:13" s="4" customFormat="1" ht="47.25" x14ac:dyDescent="0.25">
      <c r="B18" s="15">
        <v>2024</v>
      </c>
      <c r="C18" s="16" t="s">
        <v>63</v>
      </c>
      <c r="D18" s="16">
        <f>31-18</f>
        <v>13</v>
      </c>
      <c r="E18" s="48">
        <v>13684403.129999999</v>
      </c>
      <c r="F18" s="33"/>
      <c r="G18" s="48"/>
      <c r="H18" s="48"/>
      <c r="I18" s="33"/>
      <c r="J18" s="17"/>
      <c r="K18" s="17"/>
      <c r="M18" s="6"/>
    </row>
    <row r="19" spans="2:13" s="4" customFormat="1" x14ac:dyDescent="0.25">
      <c r="B19" s="15">
        <v>2024</v>
      </c>
      <c r="C19" s="16" t="s">
        <v>4</v>
      </c>
      <c r="D19" s="16">
        <v>31</v>
      </c>
      <c r="E19" s="48"/>
      <c r="F19" s="33" t="s">
        <v>15</v>
      </c>
      <c r="G19" s="48">
        <f>+D16*C11</f>
        <v>13683.980000000001</v>
      </c>
      <c r="H19" s="48"/>
      <c r="I19" s="33"/>
      <c r="J19" s="17"/>
      <c r="K19" s="17"/>
      <c r="M19" s="6"/>
    </row>
    <row r="20" spans="2:13" s="4" customFormat="1" x14ac:dyDescent="0.25">
      <c r="B20" s="15">
        <v>2025</v>
      </c>
      <c r="C20" s="16" t="s">
        <v>5</v>
      </c>
      <c r="D20" s="16">
        <v>31</v>
      </c>
      <c r="E20" s="49"/>
      <c r="F20" s="33" t="s">
        <v>16</v>
      </c>
      <c r="G20" s="48">
        <f>+D17*C11+D18*D11</f>
        <v>47626.44</v>
      </c>
      <c r="H20" s="48"/>
      <c r="I20" s="33"/>
      <c r="J20" s="17"/>
      <c r="K20" s="17"/>
      <c r="M20" s="6"/>
    </row>
    <row r="21" spans="2:13" s="4" customFormat="1" x14ac:dyDescent="0.25">
      <c r="B21" s="15">
        <v>2025</v>
      </c>
      <c r="C21" s="16" t="s">
        <v>6</v>
      </c>
      <c r="D21" s="16">
        <v>28</v>
      </c>
      <c r="E21" s="48"/>
      <c r="F21" s="33" t="s">
        <v>17</v>
      </c>
      <c r="G21" s="48">
        <f>+D20*D11</f>
        <v>79020.240000000005</v>
      </c>
      <c r="H21" s="48"/>
      <c r="I21" s="33"/>
      <c r="J21" s="17"/>
      <c r="K21" s="17"/>
      <c r="M21" s="6"/>
    </row>
    <row r="22" spans="2:13" s="4" customFormat="1" x14ac:dyDescent="0.25">
      <c r="B22" s="15">
        <v>2025</v>
      </c>
      <c r="C22" s="16" t="s">
        <v>7</v>
      </c>
      <c r="D22" s="16">
        <v>31</v>
      </c>
      <c r="E22" s="49"/>
      <c r="F22" s="33" t="s">
        <v>18</v>
      </c>
      <c r="G22" s="48">
        <f>+D21*D11</f>
        <v>71373.119999999995</v>
      </c>
      <c r="H22" s="48"/>
      <c r="I22" s="33"/>
      <c r="J22" s="17"/>
      <c r="K22" s="17"/>
      <c r="M22" s="6"/>
    </row>
    <row r="23" spans="2:13" s="4" customFormat="1" ht="47.25" x14ac:dyDescent="0.25">
      <c r="B23" s="15">
        <v>2025</v>
      </c>
      <c r="C23" s="16" t="s">
        <v>64</v>
      </c>
      <c r="D23" s="16">
        <v>21</v>
      </c>
      <c r="E23" s="49"/>
      <c r="F23" s="33"/>
      <c r="G23" s="48"/>
      <c r="H23" s="48"/>
      <c r="I23" s="33"/>
      <c r="J23" s="17"/>
      <c r="K23" s="17"/>
      <c r="M23" s="6"/>
    </row>
    <row r="24" spans="2:13" s="4" customFormat="1" ht="47.25" x14ac:dyDescent="0.25">
      <c r="B24" s="15">
        <v>2025</v>
      </c>
      <c r="C24" s="16" t="s">
        <v>65</v>
      </c>
      <c r="D24" s="16">
        <v>9</v>
      </c>
      <c r="E24" s="48">
        <v>25000000</v>
      </c>
      <c r="F24" s="33" t="s">
        <v>19</v>
      </c>
      <c r="G24" s="48">
        <f>+D22*D11</f>
        <v>79020.240000000005</v>
      </c>
      <c r="H24" s="48"/>
      <c r="I24" s="33"/>
      <c r="J24" s="17"/>
      <c r="K24" s="17"/>
      <c r="M24" s="6"/>
    </row>
    <row r="25" spans="2:13" s="4" customFormat="1" x14ac:dyDescent="0.25">
      <c r="B25" s="15">
        <v>2025</v>
      </c>
      <c r="C25" s="16" t="s">
        <v>8</v>
      </c>
      <c r="D25" s="16">
        <v>31</v>
      </c>
      <c r="E25" s="49"/>
      <c r="F25" s="33" t="s">
        <v>20</v>
      </c>
      <c r="G25" s="48">
        <f>+D23*D11+D24*E11</f>
        <v>105147.9</v>
      </c>
      <c r="H25" s="48"/>
      <c r="I25" s="33"/>
      <c r="J25" s="17"/>
      <c r="K25" s="17"/>
      <c r="M25" s="6" t="s">
        <v>42</v>
      </c>
    </row>
    <row r="26" spans="2:13" s="4" customFormat="1" ht="47.25" x14ac:dyDescent="0.25">
      <c r="B26" s="15">
        <v>2025</v>
      </c>
      <c r="C26" s="16" t="s">
        <v>66</v>
      </c>
      <c r="D26" s="16">
        <v>26</v>
      </c>
      <c r="E26" s="49"/>
      <c r="F26" s="33"/>
      <c r="G26" s="48"/>
      <c r="H26" s="48"/>
      <c r="I26" s="33"/>
      <c r="J26" s="17"/>
      <c r="K26" s="17"/>
      <c r="M26" s="6"/>
    </row>
    <row r="27" spans="2:13" s="4" customFormat="1" ht="47.25" x14ac:dyDescent="0.25">
      <c r="B27" s="15">
        <v>2025</v>
      </c>
      <c r="C27" s="16" t="s">
        <v>67</v>
      </c>
      <c r="D27" s="16">
        <v>4</v>
      </c>
      <c r="E27" s="49"/>
      <c r="F27" s="33" t="s">
        <v>33</v>
      </c>
      <c r="G27" s="48">
        <f>+D25*E11</f>
        <v>177795.54</v>
      </c>
      <c r="H27" s="48"/>
      <c r="I27" s="33"/>
      <c r="J27" s="17"/>
      <c r="K27" s="17"/>
      <c r="M27" s="6"/>
    </row>
    <row r="28" spans="2:13" s="4" customFormat="1" x14ac:dyDescent="0.25">
      <c r="B28" s="15">
        <v>2025</v>
      </c>
      <c r="C28" s="16" t="s">
        <v>9</v>
      </c>
      <c r="D28" s="16">
        <v>31</v>
      </c>
      <c r="E28" s="49"/>
      <c r="F28" s="33" t="s">
        <v>32</v>
      </c>
      <c r="G28" s="48">
        <f>+E11*D26+F11*D27</f>
        <v>161864.04</v>
      </c>
      <c r="H28" s="48"/>
      <c r="I28" s="33" t="s">
        <v>70</v>
      </c>
      <c r="J28" s="17">
        <v>-20000000</v>
      </c>
      <c r="K28" s="17"/>
      <c r="M28" s="6"/>
    </row>
    <row r="29" spans="2:13" s="4" customFormat="1" x14ac:dyDescent="0.25">
      <c r="B29" s="15">
        <v>2025</v>
      </c>
      <c r="C29" s="16" t="s">
        <v>10</v>
      </c>
      <c r="D29" s="16">
        <v>31</v>
      </c>
      <c r="E29" s="49"/>
      <c r="F29" s="33" t="s">
        <v>21</v>
      </c>
      <c r="G29" s="48">
        <f>+D28*F11</f>
        <v>98775.3</v>
      </c>
      <c r="H29" s="48"/>
      <c r="I29" s="33"/>
      <c r="J29" s="17"/>
      <c r="K29" s="17"/>
      <c r="M29" s="6"/>
    </row>
    <row r="30" spans="2:13" s="4" customFormat="1" x14ac:dyDescent="0.25">
      <c r="B30" s="15">
        <v>2025</v>
      </c>
      <c r="C30" s="16" t="s">
        <v>1</v>
      </c>
      <c r="D30" s="16">
        <v>30</v>
      </c>
      <c r="E30" s="49"/>
      <c r="F30" s="33" t="s">
        <v>22</v>
      </c>
      <c r="G30" s="48">
        <f>+D29*F11</f>
        <v>98775.3</v>
      </c>
      <c r="H30" s="48"/>
      <c r="I30" s="33"/>
      <c r="J30" s="17"/>
      <c r="K30" s="17"/>
      <c r="M30" s="6"/>
    </row>
    <row r="31" spans="2:13" s="4" customFormat="1" x14ac:dyDescent="0.25">
      <c r="B31" s="15">
        <v>2025</v>
      </c>
      <c r="C31" s="16" t="s">
        <v>2</v>
      </c>
      <c r="D31" s="16">
        <v>31</v>
      </c>
      <c r="E31" s="49"/>
      <c r="F31" s="33" t="s">
        <v>23</v>
      </c>
      <c r="G31" s="48">
        <f>+D30*F11</f>
        <v>95589</v>
      </c>
      <c r="H31" s="48"/>
      <c r="I31" s="33"/>
      <c r="J31" s="17"/>
      <c r="K31" s="17"/>
      <c r="M31" s="6"/>
    </row>
    <row r="32" spans="2:13" s="4" customFormat="1" x14ac:dyDescent="0.25">
      <c r="B32" s="15">
        <v>2025</v>
      </c>
      <c r="C32" s="16" t="s">
        <v>3</v>
      </c>
      <c r="D32" s="16">
        <v>30</v>
      </c>
      <c r="E32" s="49"/>
      <c r="F32" s="33" t="s">
        <v>24</v>
      </c>
      <c r="G32" s="48">
        <f>+D31*F11</f>
        <v>98775.3</v>
      </c>
      <c r="H32" s="48"/>
      <c r="I32" s="33"/>
      <c r="J32" s="17"/>
      <c r="K32" s="17"/>
      <c r="M32" s="6"/>
    </row>
    <row r="33" spans="2:13" s="4" customFormat="1" ht="47.25" x14ac:dyDescent="0.25">
      <c r="B33" s="15">
        <v>2025</v>
      </c>
      <c r="C33" s="16" t="s">
        <v>68</v>
      </c>
      <c r="D33" s="16">
        <v>29</v>
      </c>
      <c r="E33" s="49"/>
      <c r="F33" s="33" t="s">
        <v>40</v>
      </c>
      <c r="G33" s="48">
        <f>+D32*F11</f>
        <v>95589</v>
      </c>
      <c r="H33" s="48"/>
      <c r="I33" s="33"/>
      <c r="J33" s="17"/>
      <c r="K33" s="17"/>
      <c r="M33" s="6"/>
    </row>
    <row r="34" spans="2:13" s="4" customFormat="1" ht="47.25" x14ac:dyDescent="0.25">
      <c r="B34" s="15">
        <v>2025</v>
      </c>
      <c r="C34" s="16" t="s">
        <v>69</v>
      </c>
      <c r="D34" s="16">
        <v>2</v>
      </c>
      <c r="E34" s="49"/>
      <c r="F34" s="33" t="s">
        <v>25</v>
      </c>
      <c r="G34" s="48"/>
      <c r="H34" s="48"/>
      <c r="I34" s="33" t="s">
        <v>25</v>
      </c>
      <c r="J34" s="17">
        <v>-15000000</v>
      </c>
      <c r="K34" s="17"/>
      <c r="M34" s="6"/>
    </row>
    <row r="35" spans="2:13" x14ac:dyDescent="0.25">
      <c r="B35" s="15">
        <v>2026</v>
      </c>
      <c r="C35" s="16" t="s">
        <v>5</v>
      </c>
      <c r="D35" s="16">
        <v>31</v>
      </c>
      <c r="E35" s="49"/>
      <c r="F35" s="33" t="s">
        <v>49</v>
      </c>
      <c r="G35" s="48">
        <f>+D33*F11+D34*G11</f>
        <v>94951.74</v>
      </c>
      <c r="H35" s="48">
        <f>ROUND(G35/1.95583,2)</f>
        <v>48548.05</v>
      </c>
      <c r="I35" s="33"/>
      <c r="J35" s="17"/>
      <c r="K35" s="17"/>
    </row>
    <row r="36" spans="2:13" x14ac:dyDescent="0.25">
      <c r="B36" s="15">
        <v>2026</v>
      </c>
      <c r="C36" s="16" t="s">
        <v>6</v>
      </c>
      <c r="D36" s="16">
        <v>28</v>
      </c>
      <c r="E36" s="49"/>
      <c r="F36" s="33" t="s">
        <v>51</v>
      </c>
      <c r="G36" s="48">
        <f>+D35*G11</f>
        <v>39510.120000000003</v>
      </c>
      <c r="H36" s="48">
        <f t="shared" ref="H36:H40" si="2">ROUND(G36/1.95583,2)</f>
        <v>20201.2</v>
      </c>
      <c r="I36" s="33"/>
      <c r="J36" s="17"/>
      <c r="K36" s="17"/>
    </row>
    <row r="37" spans="2:13" x14ac:dyDescent="0.25">
      <c r="B37" s="15">
        <v>2026</v>
      </c>
      <c r="C37" s="16" t="s">
        <v>7</v>
      </c>
      <c r="D37" s="16">
        <v>31</v>
      </c>
      <c r="E37" s="49"/>
      <c r="F37" s="33" t="s">
        <v>52</v>
      </c>
      <c r="G37" s="48">
        <f>+D36*G11</f>
        <v>35686.559999999998</v>
      </c>
      <c r="H37" s="48">
        <f t="shared" si="2"/>
        <v>18246.25</v>
      </c>
      <c r="I37" s="33"/>
      <c r="J37" s="17"/>
      <c r="K37" s="17"/>
    </row>
    <row r="38" spans="2:13" x14ac:dyDescent="0.25">
      <c r="B38" s="15">
        <v>2026</v>
      </c>
      <c r="C38" s="16" t="s">
        <v>47</v>
      </c>
      <c r="D38" s="16">
        <v>30</v>
      </c>
      <c r="E38" s="49"/>
      <c r="F38" s="33" t="s">
        <v>53</v>
      </c>
      <c r="G38" s="48">
        <f>+D37*G11</f>
        <v>39510.120000000003</v>
      </c>
      <c r="H38" s="48">
        <f t="shared" si="2"/>
        <v>20201.2</v>
      </c>
      <c r="I38" s="33"/>
      <c r="J38" s="17"/>
      <c r="K38" s="17"/>
    </row>
    <row r="39" spans="2:13" x14ac:dyDescent="0.25">
      <c r="B39" s="15">
        <v>2026</v>
      </c>
      <c r="C39" s="16" t="s">
        <v>8</v>
      </c>
      <c r="D39" s="16">
        <v>31</v>
      </c>
      <c r="E39" s="49"/>
      <c r="F39" s="33" t="s">
        <v>54</v>
      </c>
      <c r="G39" s="48">
        <f>+D38*G11</f>
        <v>38235.599999999999</v>
      </c>
      <c r="H39" s="48">
        <f t="shared" si="2"/>
        <v>19549.55</v>
      </c>
      <c r="I39" s="33"/>
      <c r="J39" s="17"/>
      <c r="K39" s="17"/>
    </row>
    <row r="40" spans="2:13" x14ac:dyDescent="0.25">
      <c r="B40" s="15">
        <v>2026</v>
      </c>
      <c r="C40" s="16" t="s">
        <v>48</v>
      </c>
      <c r="D40" s="16">
        <v>29</v>
      </c>
      <c r="E40" s="49"/>
      <c r="F40" s="33" t="s">
        <v>55</v>
      </c>
      <c r="G40" s="48">
        <f>+D39*G11</f>
        <v>39510.120000000003</v>
      </c>
      <c r="H40" s="48">
        <f t="shared" si="2"/>
        <v>20201.2</v>
      </c>
      <c r="I40" s="33"/>
      <c r="J40" s="17"/>
      <c r="K40" s="17"/>
    </row>
    <row r="41" spans="2:13" x14ac:dyDescent="0.25">
      <c r="B41" s="15"/>
      <c r="C41" s="16" t="s">
        <v>48</v>
      </c>
      <c r="D41" s="16"/>
      <c r="E41" s="49"/>
      <c r="F41" s="33" t="s">
        <v>50</v>
      </c>
      <c r="G41" s="48">
        <f>+D40*G11</f>
        <v>36961.08</v>
      </c>
      <c r="H41" s="48">
        <f>ROUND(G41/1.95583,2)</f>
        <v>18897.900000000001</v>
      </c>
      <c r="I41" s="33" t="s">
        <v>50</v>
      </c>
      <c r="J41" s="17">
        <v>-10000000</v>
      </c>
      <c r="K41" s="18">
        <v>-5112918.8099999996</v>
      </c>
    </row>
    <row r="42" spans="2:13" s="8" customFormat="1" x14ac:dyDescent="0.25">
      <c r="B42" s="47" t="s">
        <v>11</v>
      </c>
      <c r="C42" s="13"/>
      <c r="D42" s="35"/>
      <c r="E42" s="50">
        <f>SUM(E16:E41)</f>
        <v>45000000</v>
      </c>
      <c r="F42" s="37"/>
      <c r="G42" s="50">
        <f>SUM(G16:G41)</f>
        <v>1547400.7400000007</v>
      </c>
      <c r="H42" s="50">
        <f>SUM(H16:H41)</f>
        <v>165845.35</v>
      </c>
      <c r="I42" s="36"/>
      <c r="J42" s="52">
        <f>SUM(J16:J41)</f>
        <v>-45000000</v>
      </c>
      <c r="K42" s="19">
        <f>SUM(K16:K41)</f>
        <v>-5112918.8099999996</v>
      </c>
      <c r="M42" s="9"/>
    </row>
    <row r="43" spans="2:13" s="8" customFormat="1" ht="18" customHeight="1" x14ac:dyDescent="0.25">
      <c r="B43" s="10"/>
      <c r="C43" s="10"/>
      <c r="D43" s="38"/>
      <c r="E43" s="39"/>
      <c r="F43" s="39"/>
      <c r="G43" s="40"/>
      <c r="H43" s="40"/>
      <c r="I43" s="11"/>
      <c r="J43" s="10"/>
      <c r="K43" s="10"/>
      <c r="M43" s="9"/>
    </row>
    <row r="44" spans="2:13" s="8" customFormat="1" ht="18" customHeight="1" x14ac:dyDescent="0.25">
      <c r="B44" s="10"/>
      <c r="C44" s="10"/>
      <c r="D44" s="38"/>
      <c r="E44" s="38"/>
      <c r="F44" s="38"/>
      <c r="G44" s="38"/>
      <c r="H44" s="38"/>
      <c r="I44" s="10"/>
      <c r="J44" s="10"/>
      <c r="K44" s="10"/>
      <c r="M44" s="9"/>
    </row>
    <row r="45" spans="2:13" s="8" customFormat="1" ht="47.25" customHeight="1" x14ac:dyDescent="0.25">
      <c r="B45" s="55" t="s">
        <v>39</v>
      </c>
      <c r="C45" s="55"/>
      <c r="D45" s="55"/>
      <c r="E45" s="41"/>
      <c r="F45" s="56" t="s">
        <v>38</v>
      </c>
      <c r="G45" s="56"/>
      <c r="H45" s="56"/>
      <c r="M45" s="9"/>
    </row>
    <row r="46" spans="2:13" s="8" customFormat="1" x14ac:dyDescent="0.25">
      <c r="D46" s="41"/>
      <c r="E46" s="41"/>
      <c r="F46" s="42"/>
      <c r="G46" s="41"/>
      <c r="H46" s="41"/>
      <c r="M46" s="9"/>
    </row>
    <row r="47" spans="2:13" s="8" customFormat="1" x14ac:dyDescent="0.25">
      <c r="D47" s="41"/>
      <c r="E47" s="41"/>
      <c r="F47" s="41"/>
      <c r="G47" s="41"/>
      <c r="H47" s="41"/>
      <c r="M47" s="9"/>
    </row>
    <row r="48" spans="2:13" s="8" customFormat="1" x14ac:dyDescent="0.25">
      <c r="D48" s="41"/>
      <c r="E48" s="41"/>
      <c r="F48" s="41"/>
      <c r="G48" s="41"/>
      <c r="H48" s="41"/>
      <c r="M48" s="9"/>
    </row>
    <row r="49" spans="4:13" s="8" customFormat="1" x14ac:dyDescent="0.25">
      <c r="D49" s="41"/>
      <c r="E49" s="41"/>
      <c r="F49" s="41"/>
      <c r="G49" s="41"/>
      <c r="H49" s="41"/>
      <c r="M49" s="9"/>
    </row>
  </sheetData>
  <mergeCells count="5">
    <mergeCell ref="B4:K4"/>
    <mergeCell ref="B45:D45"/>
    <mergeCell ref="F45:H45"/>
    <mergeCell ref="G1:J3"/>
    <mergeCell ref="K1:K3"/>
  </mergeCells>
  <printOptions horizontalCentered="1"/>
  <pageMargins left="0.31496062992125984" right="0.19685039370078741" top="0.19685039370078741" bottom="0.19685039370078741" header="0.31496062992125984" footer="0.31496062992125984"/>
  <pageSetup paperSize="9" scale="7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ACT-365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2025-12-30T09:21:03Z</dcterms:modified>
</cp:coreProperties>
</file>